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84234E64-ADE1-4575-BF26-116ED7C14F0B}" xr6:coauthVersionLast="47" xr6:coauthVersionMax="47" xr10:uidLastSave="{00000000-0000-0000-0000-000000000000}"/>
  <bookViews>
    <workbookView xWindow="-110" yWindow="-110" windowWidth="19420" windowHeight="11500" tabRatio="699"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75" i="152" l="1"/>
  <c r="E29" i="146"/>
  <c r="C29" i="146" s="1"/>
  <c r="E170" i="147" s="1"/>
  <c r="F29" i="146"/>
  <c r="I29" i="146" s="1"/>
  <c r="G29" i="146"/>
  <c r="H29" i="146"/>
  <c r="G170" i="147"/>
  <c r="E274" i="152"/>
  <c r="G169" i="147"/>
  <c r="E169" i="147"/>
  <c r="H170" i="147" l="1"/>
  <c r="C170" i="147" s="1"/>
  <c r="G168" i="147"/>
  <c r="H169" i="147" s="1"/>
  <c r="C169" i="147" s="1"/>
  <c r="E168" i="147"/>
  <c r="H168" i="147" s="1"/>
  <c r="E273" i="152"/>
  <c r="E272" i="152"/>
  <c r="E167" i="147" l="1"/>
  <c r="G167" i="147"/>
  <c r="C168" i="147" s="1"/>
  <c r="G166" i="147"/>
  <c r="E271" i="152"/>
  <c r="G165" i="147"/>
  <c r="E166" i="147"/>
  <c r="F28" i="146"/>
  <c r="E28" i="146"/>
  <c r="G28" i="146"/>
  <c r="H28" i="146"/>
  <c r="E270" i="152"/>
  <c r="E165" i="147"/>
  <c r="H166" i="147" l="1"/>
  <c r="H167" i="147"/>
  <c r="C167" i="147" s="1"/>
  <c r="C166" i="147"/>
  <c r="I28" i="146"/>
  <c r="C28" i="146"/>
  <c r="E164" i="147"/>
  <c r="G164" i="147"/>
  <c r="H165" i="147" s="1"/>
  <c r="C165" i="147" s="1"/>
  <c r="E269" i="152"/>
  <c r="E268" i="152"/>
  <c r="G163" i="147"/>
  <c r="E163" i="147"/>
  <c r="E267" i="152"/>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4" i="147" l="1"/>
  <c r="C164" i="147" s="1"/>
  <c r="H163" i="147"/>
  <c r="C163" i="147" s="1"/>
  <c r="C27" i="146"/>
  <c r="E162" i="147" s="1"/>
  <c r="H162" i="147" s="1"/>
  <c r="C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<sst xmlns="http://schemas.openxmlformats.org/spreadsheetml/2006/main" count="94" uniqueCount="73">
  <si>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</si>
  <si>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</si>
  <si>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</si>
  <si>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</si>
  <si>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</si>
  <si>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</si>
  <si>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</si>
  <si>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</si>
  <si>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</si>
  <si>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</si>
  <si>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</si>
  <si>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</si>
  <si>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</si>
  <si>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</si>
  <si>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</si>
  <si>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</si>
  <si>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</si>
  <si>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</si>
  <si>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</si>
  <si>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</si>
  <si>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</si>
  <si>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</si>
  <si>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</si>
  <si>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</si>
  <si>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</si>
  <si>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</si>
  <si>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</si>
  <si>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</si>
  <si>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</si>
  <si>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</si>
  <si>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</si>
  <si>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</si>
  <si>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</si>
  <si>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</si>
  <si>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</si>
  <si>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</si>
  <si>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</si>
  <si>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</si>
  <si>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</si>
  <si>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</si>
  <si>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</si>
  <si>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</si>
  <si>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</si>
  <si>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</si>
  <si>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</si>
  <si>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</si>
  <si>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</si>
  <si>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</si>
  <si>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</si>
  <si>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</si>
  <si>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</si>
  <si>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</si>
  <si>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</si>
  <si>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</si>
  <si>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</si>
  <si>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</si>
  <si>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</si>
  <si>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</si>
  <si>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</si>
  <si>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</si>
  <si>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</si>
  <si>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</si>
  <si>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</si>
  <si>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</si>
  <si>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</si>
  <si>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</si>
  <si>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</si>
  <si>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</si>
  <si>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 xml:space="preserve"> ©Agriculture and Horticulture Development Board 2025. All rights reserved.</t>
  </si>
  <si>
    <t>Kantar/Nielsen (52 week)</t>
  </si>
  <si>
    <t>Percentage share of liquid sales</t>
  </si>
  <si>
    <t>carried October as Nov not publish - update Nov and Dec in January!</t>
  </si>
  <si>
    <r>
      <rPr>
        <b/>
        <sz val="12"/>
        <color rgb="FF575756"/>
        <rFont val="Arial"/>
        <family val="2"/>
      </rPr>
      <t>Last Updated:</t>
    </r>
    <r>
      <rPr>
        <sz val="12"/>
        <color rgb="FF575756"/>
        <rFont val="Arial"/>
        <family val="2"/>
      </rPr>
      <t xml:space="preserve"> 18/12/2025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</si>
</sst>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10">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60">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43" fontId="0" fillId="0" borderId="0" xfId="37" applyFont="1" applyBorder="1"/>
    <xf numFmtId="43" fontId="0" fillId="0" borderId="0" xfId="37" applyFont="1" applyFill="1" applyBorder="1"/>
    <xf numFmtId="169" fontId="0" fillId="0" borderId="0" xfId="37" applyNumberFormat="1" applyFont="1" applyFill="1"/>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xf numFmtId="2" fontId="54" fillId="9" borderId="0" xfId="59" applyNumberFormat="1" applyFont="1" applyFill="1" applyBorder="1" applyAlignment="1">
      <alignment horizontal="right" wrapText="1"/>
    </xf>
    <xf numFmtId="0" fontId="0" fillId="9" borderId="0" xfId="0" applyFill="1"/>
    <xf numFmtId="2" fontId="54" fillId="0" borderId="0" xfId="59" applyNumberFormat="1" applyFont="1" applyFill="1" applyBorder="1" applyAlignment="1">
      <alignment horizontal="right" wrapText="1"/>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 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b="1"/>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pt idx="260">
                  <c:v>45809</c:v>
                </c:pt>
                <c:pt idx="261">
                  <c:v>45839</c:v>
                </c:pt>
                <c:pt idx="262">
                  <c:v>45870</c:v>
                </c:pt>
                <c:pt idx="263">
                  <c:v>45901</c:v>
                </c:pt>
                <c:pt idx="264">
                  <c:v>45931</c:v>
                </c:pt>
                <c:pt idx="265">
                  <c:v>45962</c:v>
                </c:pt>
                <c:pt idx="266">
                  <c:v>45992</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pt idx="260">
                  <c:v>15.080873251513941</c:v>
                </c:pt>
                <c:pt idx="261">
                  <c:v>15.780658358371252</c:v>
                </c:pt>
                <c:pt idx="262">
                  <c:v>15.448105383320627</c:v>
                </c:pt>
                <c:pt idx="263">
                  <c:v>14.661117311110971</c:v>
                </c:pt>
                <c:pt idx="264">
                  <c:v>11.284093476443708</c:v>
                </c:pt>
                <c:pt idx="265">
                  <c:v>9.9551831055847479</c:v>
                </c:pt>
                <c:pt idx="266">
                  <c:v>7.4686039734355472</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896"/>
        </c:scaling>
        <c:delete val="0"/>
        <c:axPos val="b"/>
        <c:title>
          <c:tx>
            <c:rich>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Source: AHDB</a:t>
                </a:r>
              </a:p>
            </c:rich>
          </c:tx>
          <c:layout>
            <c:manualLayout>
              <c:xMode val="edge"/>
              <c:yMode val="edge"/>
              <c:x val="9.6975308641975098E-4"/>
              <c:y val="0.94840625000000001"/>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19686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20734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672725</xdr:colOff>
      <xdr:row>1</xdr:row>
      <xdr:rowOff>20300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515620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0.84123</cdr:x>
      <cdr:y>0</cdr:y>
    </cdr:from>
    <cdr:to>
      <cdr:x>1</cdr:x>
      <cdr:y>0.10805</cdr:y>
    </cdr:to>
    <cdr:pic>
      <cdr:nvPicPr>
        <cdr:cNvPr id="3" name="Picture 2">
          <a:extLst xmlns:a="http://schemas.openxmlformats.org/drawingml/2006/main">
            <a:ext uri="{FF2B5EF4-FFF2-40B4-BE49-F238E27FC236}">
              <a16:creationId xmlns:a16="http://schemas.microsoft.com/office/drawing/2014/main" id="{2E8D36DE-1482-491E-855E-4B2F3AADA7A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451156" y="0"/>
          <a:ext cx="1028844" cy="466790"/>
        </a:xfrm>
        <a:prstGeom xmlns:a="http://schemas.openxmlformats.org/drawingml/2006/main" prst="rect">
          <a:avLst/>
        </a:prstGeom>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5"/>
  <sheetViews>
    <sheetView tabSelected="1" zoomScaleNormal="100" zoomScaleSheetLayoutView="143" zoomScalePageLayoutView="123" workbookViewId="0">
      <pane xSplit="2" ySplit="8" topLeftCell="C268" activePane="bottomRight" state="frozen"/>
      <selection activeCell="C241" sqref="C241"/>
      <selection pane="topRight" activeCell="C241" sqref="C241"/>
      <selection pane="bottomLeft" activeCell="C241" sqref="C241"/>
      <selection pane="bottomRight" activeCell="F276" sqref="F276"/>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45</v>
      </c>
      <c r="B2" s="77"/>
      <c r="C2" s="77"/>
      <c r="D2" s="77"/>
      <c r="E2" s="77"/>
      <c r="F2" s="77"/>
      <c r="G2" s="77"/>
      <c r="H2" s="77"/>
      <c r="I2" s="77"/>
      <c r="J2" s="77"/>
      <c r="L2" s="65"/>
    </row>
    <row r="3" spans="1:20" ht="15" customHeight="1">
      <c r="A3" s="67" t="s">
        <v>63</v>
      </c>
      <c r="B3" s="67"/>
      <c r="C3" s="67"/>
      <c r="D3" s="67"/>
      <c r="E3" s="67"/>
      <c r="F3" s="67"/>
      <c r="G3" s="67"/>
      <c r="H3" s="67"/>
      <c r="I3" s="67"/>
      <c r="J3" s="67"/>
      <c r="L3" s="68"/>
    </row>
    <row r="4" spans="1:20" s="70" customFormat="1" ht="13.5" customHeight="1">
      <c r="A4" s="67" t="s">
        <v>50</v>
      </c>
      <c r="B4" s="67"/>
      <c r="C4" s="67"/>
      <c r="D4" s="67"/>
      <c r="E4" s="67"/>
      <c r="F4" s="67"/>
      <c r="G4" s="67"/>
      <c r="H4" s="67"/>
      <c r="I4" s="67"/>
      <c r="J4" s="67"/>
      <c r="L4" s="68"/>
      <c r="N4" s="71"/>
      <c r="O4" s="71"/>
      <c r="P4" s="71"/>
      <c r="Q4" s="71"/>
      <c r="R4" s="71"/>
      <c r="S4" s="71"/>
      <c r="T4" s="71"/>
    </row>
    <row r="5" spans="1:20" s="70" customFormat="1" ht="14.25" customHeight="1">
      <c r="A5" s="67" t="s">
        <v>72</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43</v>
      </c>
      <c r="D7" s="73" t="s">
        <v>29</v>
      </c>
      <c r="E7" s="73" t="s">
        <v>44</v>
      </c>
    </row>
    <row r="8" spans="1:20">
      <c r="B8" s="72"/>
      <c r="C8" s="74" t="s">
        <v>4</v>
      </c>
      <c r="D8" s="74" t="s">
        <v>30</v>
      </c>
      <c r="E8" s="74" t="s">
        <v>30</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E270" si="24">D268-D267</f>
        <v>-0.46730207872977836</v>
      </c>
    </row>
    <row r="269" spans="1:5">
      <c r="B269" s="78">
        <v>45809</v>
      </c>
      <c r="C269" s="80">
        <v>2657</v>
      </c>
      <c r="D269" s="81">
        <v>15.080873251513941</v>
      </c>
      <c r="E269" s="81">
        <f t="shared" si="24"/>
        <v>0.71087325151394154</v>
      </c>
    </row>
    <row r="270" spans="1:5">
      <c r="B270" s="79">
        <v>45839</v>
      </c>
      <c r="C270" s="82">
        <v>2774</v>
      </c>
      <c r="D270" s="83">
        <v>15.780658358371252</v>
      </c>
      <c r="E270" s="83">
        <f t="shared" si="24"/>
        <v>0.69978510685731088</v>
      </c>
    </row>
    <row r="271" spans="1:5">
      <c r="B271" s="78">
        <v>45870</v>
      </c>
      <c r="C271" s="80">
        <v>2730</v>
      </c>
      <c r="D271" s="81">
        <v>15.448105383320627</v>
      </c>
      <c r="E271" s="81">
        <f t="shared" ref="E271:E272" si="25">D271-D270</f>
        <v>-0.33255297505062487</v>
      </c>
    </row>
    <row r="272" spans="1:5">
      <c r="B272" s="79">
        <v>45901</v>
      </c>
      <c r="C272" s="82">
        <v>2587</v>
      </c>
      <c r="D272" s="83">
        <v>14.661117311110971</v>
      </c>
      <c r="E272" s="83">
        <f t="shared" si="25"/>
        <v>-0.78698807220965605</v>
      </c>
    </row>
    <row r="273" spans="2:5">
      <c r="B273" s="78">
        <v>45931</v>
      </c>
      <c r="C273" s="80">
        <v>1986</v>
      </c>
      <c r="D273" s="81">
        <v>11.284093476443708</v>
      </c>
      <c r="E273" s="81">
        <f t="shared" ref="E273:E274" si="26">D273-D272</f>
        <v>-3.3770238346672627</v>
      </c>
    </row>
    <row r="274" spans="2:5">
      <c r="B274" s="79">
        <v>45962</v>
      </c>
      <c r="C274" s="82">
        <v>1752</v>
      </c>
      <c r="D274" s="83">
        <v>9.9551831055847479</v>
      </c>
      <c r="E274" s="83">
        <f t="shared" si="26"/>
        <v>-1.32891037085896</v>
      </c>
    </row>
    <row r="275" spans="2:5">
      <c r="B275" s="78">
        <v>45992</v>
      </c>
      <c r="C275" s="80">
        <v>1312</v>
      </c>
      <c r="D275" s="81">
        <v>7.4686039734355472</v>
      </c>
      <c r="E275" s="81">
        <f t="shared" ref="E275" si="27">D275-D274</f>
        <v>-2.4865791321492008</v>
      </c>
    </row>
  </sheetData>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5" zoomScaleNormal="85" workbookViewId="0">
      <selection activeCell="M18" sqref="M18"/>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zoomScaleNormal="100" workbookViewId="0">
      <selection activeCell="E16" sqref="E16"/>
    </sheetView>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48</v>
      </c>
    </row>
    <row r="4" spans="1:6" s="54" customFormat="1" ht="30" customHeight="1">
      <c r="C4" s="134"/>
      <c r="D4" s="58" t="s">
        <v>28</v>
      </c>
      <c r="E4" s="59" t="s">
        <v>29</v>
      </c>
      <c r="F4" s="59" t="str">
        <f>CONCATENATE("Change to ",TEXT(C6,"mmm-yy"))</f>
        <v>Change to Dec-25</v>
      </c>
    </row>
    <row r="5" spans="1:6" s="54" customFormat="1" ht="30" customHeight="1">
      <c r="C5" s="135"/>
      <c r="D5" s="60" t="s">
        <v>4</v>
      </c>
      <c r="E5" s="61" t="s">
        <v>30</v>
      </c>
      <c r="F5" s="61" t="s">
        <v>47</v>
      </c>
    </row>
    <row r="6" spans="1:6" s="54" customFormat="1" ht="30" customHeight="1">
      <c r="A6" s="57"/>
      <c r="B6" s="118"/>
      <c r="C6" s="62">
        <v>45992</v>
      </c>
      <c r="D6" s="106">
        <f>VLOOKUP($C6,'Cream income'!$B:$K,2,FALSE)</f>
        <v>1312</v>
      </c>
      <c r="E6" s="107">
        <f>VLOOKUP($C6,'Cream income'!$B:$K,3,FALSE)</f>
        <v>7.4686039734355472</v>
      </c>
      <c r="F6" s="108"/>
    </row>
    <row r="7" spans="1:6" s="54" customFormat="1" ht="30" customHeight="1">
      <c r="C7" s="63">
        <f>EDATE(C6,-1)</f>
        <v>45962</v>
      </c>
      <c r="D7" s="109">
        <f>VLOOKUP($C7,'Cream income'!$B:$K,2,FALSE)</f>
        <v>1752</v>
      </c>
      <c r="E7" s="110">
        <f>VLOOKUP($C7,'Cream income'!$B:$K,3,FALSE)</f>
        <v>9.9551831055847479</v>
      </c>
      <c r="F7" s="111">
        <f>($E$6-E7)/E7</f>
        <v>-0.2497773376718965</v>
      </c>
    </row>
    <row r="8" spans="1:6" s="54" customFormat="1" ht="30" customHeight="1">
      <c r="C8" s="62">
        <f>EDATE(C6,-12)</f>
        <v>45627</v>
      </c>
      <c r="D8" s="106">
        <f>VLOOKUP($C8,'Cream income'!$B:$K,2,FALSE)</f>
        <v>3016</v>
      </c>
      <c r="E8" s="107">
        <f>VLOOKUP($C8,'Cream income'!$B:$K,3,FALSE)</f>
        <v>17.466367185692956</v>
      </c>
      <c r="F8" s="112">
        <f>($E$6-E8)/E8</f>
        <v>-0.57240083790559337</v>
      </c>
    </row>
    <row r="9" spans="1:6" ht="15.5">
      <c r="C9" s="56" t="s">
        <v>46</v>
      </c>
    </row>
    <row r="10" spans="1:6">
      <c r="C10" s="52"/>
    </row>
  </sheetData>
  <mergeCells count="1">
    <mergeCell ref="C4: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3"/>
  <sheetViews>
    <sheetView zoomScaleNormal="100" workbookViewId="0">
      <pane xSplit="1" ySplit="2" topLeftCell="B154" activePane="bottomRight" state="frozen"/>
      <selection activeCell="I153" sqref="I153"/>
      <selection pane="topRight" activeCell="I153" sqref="I153"/>
      <selection pane="bottomLeft" activeCell="I153" sqref="I153"/>
      <selection pane="bottomRight" activeCell="B170" sqref="B170:C170"/>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36" t="s">
        <v>3</v>
      </c>
      <c r="B1" s="114" t="s">
        <v>4</v>
      </c>
      <c r="C1" s="138" t="s">
        <v>5</v>
      </c>
      <c r="E1" s="13" t="s">
        <v>15</v>
      </c>
      <c r="F1" s="14" t="s">
        <v>16</v>
      </c>
      <c r="G1" s="140" t="s">
        <v>17</v>
      </c>
      <c r="H1" s="12" t="s">
        <v>10</v>
      </c>
      <c r="I1" s="116" t="s">
        <v>59</v>
      </c>
    </row>
    <row r="2" spans="1:13" s="12" customFormat="1" ht="39">
      <c r="A2" s="137"/>
      <c r="B2" s="115" t="s">
        <v>61</v>
      </c>
      <c r="C2" s="139"/>
      <c r="E2" s="13" t="s">
        <v>69</v>
      </c>
      <c r="F2" s="15" t="s">
        <v>19</v>
      </c>
      <c r="G2" s="140"/>
      <c r="H2" s="12" t="s">
        <v>11</v>
      </c>
      <c r="I2" s="116" t="s">
        <v>60</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31</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56</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57</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58</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4.43</v>
      </c>
      <c r="G158" s="3">
        <f t="shared" ref="G158:G163" si="70">AVERAGE(F147:F158)</f>
        <v>4.2741666666666669</v>
      </c>
      <c r="H158" s="4">
        <f t="shared" si="67"/>
        <v>5.7912358042748531E-2</v>
      </c>
    </row>
    <row r="159" spans="1:9" ht="14">
      <c r="A159" s="7">
        <v>45658</v>
      </c>
      <c r="B159" s="10">
        <v>2630</v>
      </c>
      <c r="C159" s="9">
        <f t="shared" si="69"/>
        <v>15.247875694617861</v>
      </c>
      <c r="E159" s="6">
        <f>VLOOKUP(A159,'Retail weightings - HIDE'!$B$3:$D$51,2,TRUE)</f>
        <v>2.0219659589682908</v>
      </c>
      <c r="F159" s="128">
        <v>4.4000000000000004</v>
      </c>
      <c r="G159" s="3">
        <f t="shared" si="70"/>
        <v>4.28</v>
      </c>
      <c r="H159" s="4">
        <f t="shared" ref="H159:H164" si="71">(G158-E159)*1.02969/0.4/100</f>
        <v>5.7976713667748522E-2</v>
      </c>
    </row>
    <row r="160" spans="1:9" ht="14">
      <c r="A160" s="7">
        <v>45689</v>
      </c>
      <c r="B160" s="10">
        <v>2626</v>
      </c>
      <c r="C160" s="9">
        <f t="shared" si="69"/>
        <v>14.801283505688037</v>
      </c>
      <c r="E160" s="6">
        <f>VLOOKUP(A160,'Retail weightings - HIDE'!$B$3:$D$51,2,TRUE)</f>
        <v>2.0904334397513842</v>
      </c>
      <c r="F160" s="128">
        <v>4.4000000000000004</v>
      </c>
      <c r="G160" s="131">
        <f t="shared" si="70"/>
        <v>4.2908333333333335</v>
      </c>
      <c r="H160" s="4">
        <f t="shared" si="71"/>
        <v>5.6364369785559927E-2</v>
      </c>
    </row>
    <row r="161" spans="1:14" ht="14">
      <c r="A161" s="7">
        <v>45717</v>
      </c>
      <c r="B161" s="10">
        <v>2624</v>
      </c>
      <c r="C161" s="9">
        <f t="shared" si="69"/>
        <v>14.863187267730925</v>
      </c>
      <c r="E161" s="6">
        <f>VLOOKUP(A161,'Retail weightings - HIDE'!$B$3:$D$51,2,TRUE)</f>
        <v>2.0904334397513842</v>
      </c>
      <c r="F161" s="128">
        <v>4.37</v>
      </c>
      <c r="G161" s="131">
        <f t="shared" si="70"/>
        <v>4.296666666666666</v>
      </c>
      <c r="H161" s="4">
        <f t="shared" si="71"/>
        <v>5.6643244160559929E-2</v>
      </c>
    </row>
    <row r="162" spans="1:14" ht="14">
      <c r="A162" s="7">
        <v>45748</v>
      </c>
      <c r="B162" s="10">
        <v>2625</v>
      </c>
      <c r="C162" s="9">
        <f t="shared" si="69"/>
        <v>14.865457664667275</v>
      </c>
      <c r="E162" s="6">
        <f>VLOOKUP(A162,'Retail weightings - HIDE'!$B$3:$D$51,2,TRUE)</f>
        <v>2.0967690309503553</v>
      </c>
      <c r="F162" s="128">
        <v>4.28</v>
      </c>
      <c r="G162" s="131">
        <f t="shared" si="70"/>
        <v>4.2975000000000003</v>
      </c>
      <c r="H162" s="4">
        <f t="shared" si="71"/>
        <v>5.6630314913018197E-2</v>
      </c>
    </row>
    <row r="163" spans="1:14" ht="14">
      <c r="A163" s="7">
        <v>45778</v>
      </c>
      <c r="B163" s="10">
        <v>2538</v>
      </c>
      <c r="C163" s="9">
        <f t="shared" si="69"/>
        <v>14.378218410799024</v>
      </c>
      <c r="E163" s="6">
        <f>VLOOKUP(A163,'Retail weightings - HIDE'!$B$3:$D$51,2,TRUE)</f>
        <v>2.0967690309503553</v>
      </c>
      <c r="F163" s="128">
        <v>4.18</v>
      </c>
      <c r="G163" s="131">
        <f t="shared" si="70"/>
        <v>4.3008333333333333</v>
      </c>
      <c r="H163" s="4">
        <f t="shared" si="71"/>
        <v>5.6651766788018219E-2</v>
      </c>
    </row>
    <row r="164" spans="1:14" ht="14">
      <c r="A164" s="7">
        <v>45809</v>
      </c>
      <c r="B164" s="10">
        <v>2657</v>
      </c>
      <c r="C164" s="9">
        <f t="shared" ref="C164:C165" si="72">((B164/1000)*H164)*100</f>
        <v>15.075173488326438</v>
      </c>
      <c r="E164" s="6">
        <f>VLOOKUP(A164,'Retail weightings - HIDE'!$B$3:$D$51,2,TRUE)</f>
        <v>2.0967690309503553</v>
      </c>
      <c r="F164" s="128">
        <v>4.1909471595741463</v>
      </c>
      <c r="G164" s="131">
        <f t="shared" ref="G164:G165" si="73">AVERAGE(F153:F164)</f>
        <v>4.3067455966311785</v>
      </c>
      <c r="H164" s="4">
        <f t="shared" si="71"/>
        <v>5.6737574288018205E-2</v>
      </c>
    </row>
    <row r="165" spans="1:14" ht="14">
      <c r="A165" s="7">
        <v>45839</v>
      </c>
      <c r="B165" s="10">
        <v>2774</v>
      </c>
      <c r="C165" s="9">
        <f t="shared" si="72"/>
        <v>15.781221989366676</v>
      </c>
      <c r="E165" s="6">
        <f>VLOOKUP(A165,'Retail weightings - HIDE'!$B$3:$D$51,2,TRUE)</f>
        <v>2.0967690309503553</v>
      </c>
      <c r="F165" s="128">
        <v>4.1602761015486456</v>
      </c>
      <c r="G165" s="132">
        <f t="shared" si="73"/>
        <v>4.3092686050935658</v>
      </c>
      <c r="H165" s="133">
        <f>(G164-E165)*1.02969/0.4/100</f>
        <v>5.6889769247897168E-2</v>
      </c>
    </row>
    <row r="166" spans="1:14" ht="14">
      <c r="A166" s="7">
        <v>45870</v>
      </c>
      <c r="B166" s="10">
        <v>2730</v>
      </c>
      <c r="C166" s="9">
        <f t="shared" ref="C166" si="74">((B166/1000)*H166)*100</f>
        <v>15.448821769300899</v>
      </c>
      <c r="E166" s="6">
        <f>VLOOKUP(A166,'Retail weightings - HIDE'!$B$3:$D$51,2,TRUE)</f>
        <v>2.1109723905031581</v>
      </c>
      <c r="F166" s="128">
        <v>4.2136721898162506</v>
      </c>
      <c r="G166" s="132">
        <f>AVERAGE(F155:F166)</f>
        <v>4.3129079542449196</v>
      </c>
      <c r="H166" s="4">
        <f>(G165-E166)*1.02969/0.4/100</f>
        <v>5.6589090730039926E-2</v>
      </c>
    </row>
    <row r="167" spans="1:14" ht="14">
      <c r="A167" s="7">
        <v>45901</v>
      </c>
      <c r="B167" s="10">
        <v>2587</v>
      </c>
      <c r="C167" s="9">
        <f t="shared" ref="C167" si="75">((B167/1000)*H167)*100</f>
        <v>14.663834090594705</v>
      </c>
      <c r="E167" s="6">
        <f>VLOOKUP(A167,'Retail weightings - HIDE'!$B$3:$D$51,2,TRUE)</f>
        <v>2.1109723905031581</v>
      </c>
      <c r="F167" s="128">
        <v>4.383126873387627</v>
      </c>
      <c r="G167" s="132">
        <f>AVERAGE(F156:F167)</f>
        <v>4.3181685270272228</v>
      </c>
      <c r="H167" s="4">
        <f>(G166-E167)*1.02969/0.4/100</f>
        <v>5.6682775765731358E-2</v>
      </c>
    </row>
    <row r="168" spans="1:14" ht="14">
      <c r="A168" s="7">
        <v>45931</v>
      </c>
      <c r="B168" s="10">
        <v>1986</v>
      </c>
      <c r="C168" s="9">
        <f t="shared" ref="C168:C169" si="76">((B168/1000)*H168)*100</f>
        <v>11.284093476443708</v>
      </c>
      <c r="E168" s="6">
        <f>VLOOKUP(A168,'Retail weightings - HIDE'!$B$3:$D$51,2,TRUE)</f>
        <v>2.1109723905031581</v>
      </c>
      <c r="F168" s="159">
        <v>4.4400000000000004</v>
      </c>
      <c r="G168" s="132">
        <f>AVERAGE(F155:F168)</f>
        <v>4.3270015945947611</v>
      </c>
      <c r="H168" s="4">
        <f>(G167-E168)*1.02969/0.4/100</f>
        <v>5.6818194745436597E-2</v>
      </c>
    </row>
    <row r="169" spans="1:14" ht="14">
      <c r="A169" s="7">
        <v>45962</v>
      </c>
      <c r="B169" s="10">
        <v>1752</v>
      </c>
      <c r="C169" s="9">
        <f>((B169/1000)*H169)*100</f>
        <v>9.9943852268855409</v>
      </c>
      <c r="E169" s="6">
        <f>VLOOKUP(A169,'Retail weightings - HIDE'!$B$3:$D$51,2,TRUE)</f>
        <v>2.1109723905031581</v>
      </c>
      <c r="F169" s="157">
        <v>4.4400000000000004</v>
      </c>
      <c r="G169" s="132">
        <f>AVERAGE(F156:F169)</f>
        <v>4.33557302316619</v>
      </c>
      <c r="H169" s="4">
        <f>(G168-E169)*1.02969/0.4/100</f>
        <v>5.7045577779027058E-2</v>
      </c>
      <c r="I169" s="158" t="s">
        <v>71</v>
      </c>
      <c r="J169" s="158"/>
      <c r="K169" s="158"/>
      <c r="L169" s="158"/>
      <c r="M169" s="158"/>
      <c r="N169" s="158"/>
    </row>
    <row r="170" spans="1:14">
      <c r="A170" s="7">
        <v>45992</v>
      </c>
      <c r="B170" s="10">
        <v>1312</v>
      </c>
      <c r="C170" s="9">
        <f>((B170/1000)*H170)*100</f>
        <v>7.4686039734355472</v>
      </c>
      <c r="E170" s="6">
        <f>VLOOKUP(A170,'Retail weightings - HIDE'!$B$3:$D$51,2,TRUE)</f>
        <v>2.124214841057761</v>
      </c>
      <c r="G170" s="132">
        <f>AVERAGE(F157:F170)</f>
        <v>4.3306171018712822</v>
      </c>
      <c r="H170" s="4">
        <f>(G169-E170)*1.02969/0.4/100</f>
        <v>5.6925335163380698E-2</v>
      </c>
    </row>
    <row r="173" spans="1:14">
      <c r="H173" s="2"/>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0" activePane="bottomRight" state="frozen"/>
      <selection activeCell="I153" sqref="I153"/>
      <selection pane="topRight" activeCell="I153" sqref="I153"/>
      <selection pane="bottomLeft" activeCell="I153" sqref="I153"/>
      <selection pane="bottomRight" activeCell="J32" sqref="J32"/>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66</v>
      </c>
    </row>
    <row r="2" spans="1:15" ht="13">
      <c r="A2" s="19"/>
      <c r="D2" s="2"/>
      <c r="E2" s="2" t="s">
        <v>70</v>
      </c>
      <c r="K2" s="2" t="s">
        <v>22</v>
      </c>
    </row>
    <row r="3" spans="1:15" ht="13">
      <c r="A3" s="21" t="s">
        <v>27</v>
      </c>
      <c r="B3" s="22" t="s">
        <v>18</v>
      </c>
      <c r="C3" s="19" t="s">
        <v>14</v>
      </c>
      <c r="D3" s="23" t="s">
        <v>12</v>
      </c>
      <c r="E3" t="s">
        <v>0</v>
      </c>
      <c r="F3" t="s">
        <v>1</v>
      </c>
      <c r="G3" t="s">
        <v>67</v>
      </c>
      <c r="H3" t="s">
        <v>2</v>
      </c>
      <c r="I3" t="s">
        <v>21</v>
      </c>
      <c r="K3" t="s">
        <v>1</v>
      </c>
      <c r="L3" t="s">
        <v>2</v>
      </c>
      <c r="M3" t="s">
        <v>0</v>
      </c>
      <c r="N3" t="s">
        <v>67</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24</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1" t="s">
        <v>64</v>
      </c>
    </row>
    <row r="9" spans="1:15">
      <c r="A9" s="121" t="s">
        <v>25</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2"/>
    </row>
    <row r="10" spans="1:15">
      <c r="A10" s="121" t="s">
        <v>26</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2"/>
    </row>
    <row r="11" spans="1:15">
      <c r="A11" s="121" t="s">
        <v>23</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2"/>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2"/>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2"/>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2"/>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2"/>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2"/>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2"/>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2"/>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2"/>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2"/>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2"/>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3"/>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1" t="s">
        <v>65</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2"/>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2"/>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2"/>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2"/>
    </row>
    <row r="28" spans="1:15">
      <c r="A28" s="120">
        <v>45850</v>
      </c>
      <c r="B28" s="24">
        <v>45870</v>
      </c>
      <c r="C28" s="1">
        <f t="shared" ref="C28" si="42">SUMPRODUCT(E28:H28,$E$1:$H$1)/SUM(E28:H28)</f>
        <v>2.1109723905031581</v>
      </c>
      <c r="D28" s="25">
        <v>25</v>
      </c>
      <c r="E28" s="18">
        <f>M28/SUM($K28:$N28)</f>
        <v>0.31696306455053963</v>
      </c>
      <c r="F28" s="18">
        <f>K28/SUM($K28:$N28)</f>
        <v>0.58190306005989134</v>
      </c>
      <c r="G28" s="18">
        <f>N28/SUM($K28:$N28)</f>
        <v>2.5034165949965226E-3</v>
      </c>
      <c r="H28" s="18">
        <f>L28/SUM($K28:$N28)</f>
        <v>9.8630458794572551E-2</v>
      </c>
      <c r="I28" s="17">
        <f t="shared" ref="I28" si="43">SUM(E28:H28)</f>
        <v>1</v>
      </c>
      <c r="K28" s="45">
        <v>2184737</v>
      </c>
      <c r="L28" s="45">
        <v>370305</v>
      </c>
      <c r="M28" s="45">
        <v>1190028</v>
      </c>
      <c r="N28" s="45">
        <v>9399</v>
      </c>
      <c r="O28" s="142"/>
    </row>
    <row r="29" spans="1:15">
      <c r="A29" s="120">
        <v>45990</v>
      </c>
      <c r="B29" s="24">
        <v>45992</v>
      </c>
      <c r="C29" s="1">
        <f t="shared" ref="C29" si="44">SUMPRODUCT(E29:H29,$E$1:$H$1)/SUM(E29:H29)</f>
        <v>2.124214841057761</v>
      </c>
      <c r="D29" s="25">
        <v>26</v>
      </c>
      <c r="E29" s="18">
        <f>M29/SUM($K29:$N29)</f>
        <v>0.32205871881578929</v>
      </c>
      <c r="F29" s="18">
        <f>K29/SUM($K29:$N29)</f>
        <v>0.57923869482095902</v>
      </c>
      <c r="G29" s="18">
        <f>N29/SUM($K29:$N29)</f>
        <v>2.7036504117142063E-3</v>
      </c>
      <c r="H29" s="18">
        <f>L29/SUM($K29:$N29)</f>
        <v>9.5998935951537426E-2</v>
      </c>
      <c r="I29" s="17">
        <f t="shared" ref="I29" si="45">SUM(E29:H29)</f>
        <v>0.99999999999999989</v>
      </c>
      <c r="K29" s="45">
        <v>2155715</v>
      </c>
      <c r="L29" s="45">
        <v>357273</v>
      </c>
      <c r="M29" s="45">
        <v>1198585</v>
      </c>
      <c r="N29" s="45">
        <v>10062</v>
      </c>
      <c r="O29" s="142"/>
    </row>
    <row r="30" spans="1:15">
      <c r="O30" s="142"/>
    </row>
    <row r="31" spans="1:15">
      <c r="O31" s="142"/>
    </row>
    <row r="32" spans="1:15">
      <c r="O32" s="142"/>
    </row>
    <row r="33" spans="15:15">
      <c r="O33" s="142"/>
    </row>
    <row r="34" spans="15:15">
      <c r="O34" s="142"/>
    </row>
    <row r="35" spans="15:15">
      <c r="O35" s="142"/>
    </row>
    <row r="36" spans="15:15">
      <c r="O36" s="142"/>
    </row>
    <row r="37" spans="15:15">
      <c r="O37" s="143"/>
    </row>
  </sheetData>
  <mergeCells count="2">
    <mergeCell ref="O8:O22"/>
    <mergeCell ref="O23:O3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topLeftCell="A2" zoomScale="86" workbookViewId="0">
      <selection activeCell="A14" sqref="A14"/>
    </sheetView>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6" customFormat="1" ht="28.5" customHeight="1">
      <c r="A4" s="86" t="s">
        <v>55</v>
      </c>
      <c r="B4" s="113"/>
      <c r="C4" s="113"/>
      <c r="D4" s="113"/>
      <c r="E4" s="113"/>
      <c r="F4" s="113"/>
      <c r="G4" s="113"/>
      <c r="H4" s="113"/>
      <c r="I4" s="113"/>
      <c r="J4" s="113"/>
      <c r="K4" s="113"/>
    </row>
    <row r="5" spans="1:11" ht="16" thickBot="1"/>
    <row r="6" spans="1:11">
      <c r="A6" s="85" t="s">
        <v>33</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46" t="s">
        <v>34</v>
      </c>
      <c r="B8" s="146"/>
      <c r="C8" s="146"/>
      <c r="D8" s="146"/>
      <c r="E8" s="146"/>
      <c r="F8" s="146"/>
      <c r="G8" s="146"/>
      <c r="H8" s="146"/>
      <c r="I8" s="146"/>
      <c r="J8" s="146"/>
      <c r="K8" s="146"/>
    </row>
    <row r="9" spans="1:11" ht="14.15" customHeight="1">
      <c r="A9" s="146"/>
      <c r="B9" s="146"/>
      <c r="C9" s="146"/>
      <c r="D9" s="146"/>
      <c r="E9" s="146"/>
      <c r="F9" s="146"/>
      <c r="G9" s="146"/>
      <c r="H9" s="146"/>
      <c r="I9" s="146"/>
      <c r="J9" s="146"/>
      <c r="K9" s="146"/>
    </row>
    <row r="10" spans="1:11">
      <c r="A10" s="146"/>
      <c r="B10" s="146"/>
      <c r="C10" s="146"/>
      <c r="D10" s="146"/>
      <c r="E10" s="146"/>
      <c r="F10" s="146"/>
      <c r="G10" s="146"/>
      <c r="H10" s="146"/>
      <c r="I10" s="146"/>
      <c r="J10" s="146"/>
      <c r="K10" s="146"/>
    </row>
    <row r="11" spans="1:11">
      <c r="A11" s="146"/>
      <c r="B11" s="146"/>
      <c r="C11" s="146"/>
      <c r="D11" s="146"/>
      <c r="E11" s="146"/>
      <c r="F11" s="146"/>
      <c r="G11" s="146"/>
      <c r="H11" s="146"/>
      <c r="I11" s="146"/>
      <c r="J11" s="146"/>
      <c r="K11" s="146"/>
    </row>
    <row r="12" spans="1:11" ht="15" customHeight="1">
      <c r="A12" s="146"/>
      <c r="B12" s="146"/>
      <c r="C12" s="146"/>
      <c r="D12" s="146"/>
      <c r="E12" s="146"/>
      <c r="F12" s="146"/>
      <c r="G12" s="146"/>
      <c r="H12" s="146"/>
      <c r="I12" s="146"/>
      <c r="J12" s="146"/>
      <c r="K12" s="146"/>
    </row>
    <row r="13" spans="1:11">
      <c r="A13" s="147" t="s">
        <v>68</v>
      </c>
      <c r="B13" s="147"/>
      <c r="C13" s="147"/>
      <c r="D13" s="147"/>
      <c r="E13" s="147"/>
      <c r="F13" s="147"/>
      <c r="G13" s="147"/>
      <c r="H13" s="147"/>
      <c r="I13" s="147"/>
      <c r="J13" s="147"/>
      <c r="K13" s="147"/>
    </row>
    <row r="14" spans="1:11" ht="16" thickBot="1">
      <c r="A14" s="88"/>
      <c r="B14" s="88"/>
      <c r="C14" s="88"/>
      <c r="D14" s="88"/>
      <c r="E14" s="88"/>
      <c r="F14" s="88"/>
      <c r="G14" s="88"/>
      <c r="H14" s="88"/>
      <c r="I14" s="88"/>
      <c r="J14" s="88"/>
      <c r="K14" s="88"/>
    </row>
    <row r="15" spans="1:11">
      <c r="A15" s="85" t="s">
        <v>35</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48" t="s">
        <v>51</v>
      </c>
      <c r="B17" s="146" t="s">
        <v>62</v>
      </c>
      <c r="C17" s="149"/>
      <c r="D17" s="149"/>
      <c r="E17" s="149"/>
      <c r="F17" s="149"/>
      <c r="G17" s="149"/>
      <c r="H17" s="149"/>
      <c r="I17" s="149"/>
      <c r="J17" s="149"/>
      <c r="K17" s="149"/>
    </row>
    <row r="18" spans="1:11">
      <c r="A18" s="148"/>
      <c r="B18" s="149"/>
      <c r="C18" s="149"/>
      <c r="D18" s="149"/>
      <c r="E18" s="149"/>
      <c r="F18" s="149"/>
      <c r="G18" s="149"/>
      <c r="H18" s="149"/>
      <c r="I18" s="149"/>
      <c r="J18" s="149"/>
      <c r="K18" s="149"/>
    </row>
    <row r="19" spans="1:11">
      <c r="A19" s="88"/>
      <c r="B19" s="149"/>
      <c r="C19" s="149"/>
      <c r="D19" s="149"/>
      <c r="E19" s="149"/>
      <c r="F19" s="149"/>
      <c r="G19" s="149"/>
      <c r="H19" s="149"/>
      <c r="I19" s="149"/>
      <c r="J19" s="149"/>
      <c r="K19" s="149"/>
    </row>
    <row r="20" spans="1:11">
      <c r="B20" s="149"/>
      <c r="C20" s="149"/>
      <c r="D20" s="149"/>
      <c r="E20" s="149"/>
      <c r="F20" s="149"/>
      <c r="G20" s="149"/>
      <c r="H20" s="149"/>
      <c r="I20" s="149"/>
      <c r="J20" s="149"/>
      <c r="K20" s="149"/>
    </row>
    <row r="21" spans="1:11">
      <c r="B21" s="149"/>
      <c r="C21" s="149"/>
      <c r="D21" s="149"/>
      <c r="E21" s="149"/>
      <c r="F21" s="149"/>
      <c r="G21" s="149"/>
      <c r="H21" s="149"/>
      <c r="I21" s="149"/>
      <c r="J21" s="149"/>
      <c r="K21" s="149"/>
    </row>
    <row r="22" spans="1:11">
      <c r="A22" s="89" t="s">
        <v>37</v>
      </c>
      <c r="B22" s="84" t="s">
        <v>38</v>
      </c>
    </row>
    <row r="23" spans="1:11">
      <c r="A23" s="90" t="s">
        <v>39</v>
      </c>
      <c r="B23" s="91" t="s">
        <v>52</v>
      </c>
      <c r="C23" s="91"/>
      <c r="D23" s="91"/>
      <c r="E23" s="91"/>
      <c r="F23" s="91"/>
      <c r="G23" s="91"/>
      <c r="H23" s="91"/>
      <c r="I23" s="91"/>
      <c r="J23" s="91"/>
      <c r="K23" s="91"/>
    </row>
    <row r="24" spans="1:11">
      <c r="A24" s="90" t="s">
        <v>41</v>
      </c>
      <c r="B24" s="144" t="s">
        <v>42</v>
      </c>
      <c r="C24" s="144"/>
      <c r="D24" s="144"/>
      <c r="E24" s="144"/>
      <c r="F24" s="144"/>
      <c r="G24" s="144"/>
      <c r="H24" s="144"/>
      <c r="I24" s="144"/>
      <c r="J24" s="144"/>
      <c r="K24" s="144"/>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4" customFormat="1" ht="16" thickBot="1"/>
    <row r="5" spans="1:11">
      <c r="A5" s="151" t="s">
        <v>33</v>
      </c>
      <c r="B5" s="151"/>
      <c r="C5" s="151"/>
      <c r="D5" s="151"/>
      <c r="E5" s="151"/>
      <c r="F5" s="151"/>
      <c r="G5" s="151"/>
      <c r="H5" s="151"/>
      <c r="I5" s="151"/>
      <c r="J5" s="151"/>
      <c r="K5" s="151"/>
    </row>
    <row r="6" spans="1:11" ht="15" customHeight="1">
      <c r="A6" s="96"/>
      <c r="B6" s="96"/>
      <c r="C6" s="96"/>
      <c r="D6" s="96"/>
      <c r="E6" s="96"/>
      <c r="F6" s="96"/>
      <c r="G6" s="96"/>
      <c r="H6" s="96"/>
      <c r="I6" s="96"/>
      <c r="J6" s="96"/>
      <c r="K6" s="96"/>
    </row>
    <row r="7" spans="1:11" s="97" customFormat="1" ht="16.399999999999999" customHeight="1">
      <c r="A7" s="152" t="s">
        <v>53</v>
      </c>
      <c r="B7" s="152"/>
      <c r="C7" s="152"/>
      <c r="D7" s="152"/>
      <c r="E7" s="152"/>
      <c r="F7" s="152"/>
      <c r="G7" s="152"/>
      <c r="H7" s="152"/>
      <c r="I7" s="152"/>
      <c r="J7" s="152"/>
      <c r="K7" s="152"/>
    </row>
    <row r="8" spans="1:11" s="97" customFormat="1" ht="15" customHeight="1">
      <c r="A8" s="98"/>
      <c r="B8" s="98"/>
      <c r="C8" s="98"/>
      <c r="D8" s="98"/>
      <c r="E8" s="98"/>
      <c r="F8" s="98"/>
      <c r="G8" s="98"/>
      <c r="H8" s="98"/>
      <c r="I8" s="98"/>
      <c r="J8" s="98"/>
      <c r="K8" s="98"/>
    </row>
    <row r="9" spans="1:11" s="97" customFormat="1" ht="13.4" customHeight="1">
      <c r="A9" s="152" t="s">
        <v>34</v>
      </c>
      <c r="B9" s="152"/>
      <c r="C9" s="152"/>
      <c r="D9" s="152"/>
      <c r="E9" s="152"/>
      <c r="F9" s="152"/>
      <c r="G9" s="152"/>
      <c r="H9" s="152"/>
      <c r="I9" s="152"/>
      <c r="J9" s="152"/>
      <c r="K9" s="152"/>
    </row>
    <row r="10" spans="1:11" s="97" customFormat="1" ht="13.4" customHeight="1">
      <c r="A10" s="152"/>
      <c r="B10" s="152"/>
      <c r="C10" s="152"/>
      <c r="D10" s="152"/>
      <c r="E10" s="152"/>
      <c r="F10" s="152"/>
      <c r="G10" s="152"/>
      <c r="H10" s="152"/>
      <c r="I10" s="152"/>
      <c r="J10" s="152"/>
      <c r="K10" s="152"/>
    </row>
    <row r="11" spans="1:11" s="97" customFormat="1" ht="13.4" customHeight="1">
      <c r="A11" s="152"/>
      <c r="B11" s="152"/>
      <c r="C11" s="152"/>
      <c r="D11" s="152"/>
      <c r="E11" s="152"/>
      <c r="F11" s="152"/>
      <c r="G11" s="152"/>
      <c r="H11" s="152"/>
      <c r="I11" s="152"/>
      <c r="J11" s="152"/>
      <c r="K11" s="152"/>
    </row>
    <row r="12" spans="1:11" s="97" customFormat="1" ht="13.4" customHeight="1">
      <c r="A12" s="152"/>
      <c r="B12" s="152"/>
      <c r="C12" s="152"/>
      <c r="D12" s="152"/>
      <c r="E12" s="152"/>
      <c r="F12" s="152"/>
      <c r="G12" s="152"/>
      <c r="H12" s="152"/>
      <c r="I12" s="152"/>
      <c r="J12" s="152"/>
      <c r="K12" s="152"/>
    </row>
    <row r="13" spans="1:11" s="97" customFormat="1">
      <c r="A13" s="152"/>
      <c r="B13" s="152"/>
      <c r="C13" s="152"/>
      <c r="D13" s="152"/>
      <c r="E13" s="152"/>
      <c r="F13" s="152"/>
      <c r="G13" s="152"/>
      <c r="H13" s="152"/>
      <c r="I13" s="152"/>
      <c r="J13" s="152"/>
      <c r="K13" s="152"/>
    </row>
    <row r="14" spans="1:11" s="97" customFormat="1">
      <c r="A14" s="99"/>
      <c r="B14" s="99"/>
      <c r="C14" s="99"/>
      <c r="D14" s="99"/>
      <c r="E14" s="99"/>
      <c r="F14" s="99"/>
      <c r="G14" s="99"/>
      <c r="H14" s="99"/>
      <c r="I14" s="99"/>
      <c r="J14" s="99"/>
      <c r="K14" s="99"/>
    </row>
    <row r="15" spans="1:11" s="97" customFormat="1" ht="17.149999999999999" customHeight="1">
      <c r="A15" s="152"/>
      <c r="B15" s="152"/>
      <c r="C15" s="152"/>
      <c r="D15" s="152"/>
      <c r="E15" s="152"/>
      <c r="F15" s="152"/>
      <c r="G15" s="152"/>
      <c r="H15" s="152"/>
      <c r="I15" s="152"/>
      <c r="J15" s="152"/>
      <c r="K15" s="152"/>
    </row>
    <row r="16" spans="1:11" s="97" customFormat="1" ht="15" customHeight="1">
      <c r="A16" s="152" t="s">
        <v>54</v>
      </c>
      <c r="B16" s="152"/>
      <c r="C16" s="152"/>
      <c r="D16" s="152"/>
      <c r="E16" s="152"/>
      <c r="F16" s="152"/>
      <c r="G16" s="152"/>
      <c r="H16" s="152"/>
      <c r="I16" s="152"/>
      <c r="J16" s="152"/>
      <c r="K16" s="152"/>
    </row>
    <row r="17" spans="1:11" ht="15" customHeight="1" thickBot="1">
      <c r="A17" s="100"/>
      <c r="B17" s="100"/>
      <c r="C17" s="100"/>
      <c r="D17" s="100"/>
      <c r="E17" s="100"/>
      <c r="F17" s="100"/>
      <c r="G17" s="100"/>
      <c r="H17" s="100"/>
      <c r="I17" s="100"/>
      <c r="J17" s="100"/>
      <c r="K17" s="100"/>
    </row>
    <row r="18" spans="1:11">
      <c r="A18" s="151" t="s">
        <v>35</v>
      </c>
      <c r="B18" s="151"/>
      <c r="C18" s="151"/>
      <c r="D18" s="151"/>
      <c r="E18" s="151"/>
      <c r="F18" s="151"/>
      <c r="G18" s="151"/>
      <c r="H18" s="151"/>
      <c r="I18" s="151"/>
      <c r="J18" s="151"/>
      <c r="K18" s="151"/>
    </row>
    <row r="19" spans="1:11" ht="15" customHeight="1">
      <c r="A19" s="96"/>
      <c r="B19" s="96"/>
      <c r="C19" s="96"/>
      <c r="D19" s="96"/>
      <c r="E19" s="96"/>
      <c r="F19" s="96"/>
      <c r="G19" s="96"/>
      <c r="H19" s="96"/>
      <c r="I19" s="96"/>
      <c r="J19" s="96"/>
      <c r="K19" s="96"/>
    </row>
    <row r="20" spans="1:11">
      <c r="A20" s="153" t="s">
        <v>51</v>
      </c>
      <c r="B20" s="154" t="s">
        <v>36</v>
      </c>
      <c r="C20" s="155"/>
      <c r="D20" s="155"/>
      <c r="E20" s="155"/>
      <c r="F20" s="155"/>
      <c r="G20" s="155"/>
      <c r="H20" s="155"/>
      <c r="I20" s="155"/>
      <c r="J20" s="155"/>
      <c r="K20" s="155"/>
    </row>
    <row r="21" spans="1:11">
      <c r="A21" s="153"/>
      <c r="B21" s="155"/>
      <c r="C21" s="155"/>
      <c r="D21" s="155"/>
      <c r="E21" s="155"/>
      <c r="F21" s="155"/>
      <c r="G21" s="155"/>
      <c r="H21" s="155"/>
      <c r="I21" s="155"/>
      <c r="J21" s="155"/>
      <c r="K21" s="155"/>
    </row>
    <row r="22" spans="1:11">
      <c r="A22" s="100"/>
      <c r="B22" s="155"/>
      <c r="C22" s="155"/>
      <c r="D22" s="155"/>
      <c r="E22" s="155"/>
      <c r="F22" s="155"/>
      <c r="G22" s="155"/>
      <c r="H22" s="155"/>
      <c r="I22" s="155"/>
      <c r="J22" s="155"/>
      <c r="K22" s="155"/>
    </row>
    <row r="23" spans="1:11">
      <c r="B23" s="155"/>
      <c r="C23" s="155"/>
      <c r="D23" s="155"/>
      <c r="E23" s="155"/>
      <c r="F23" s="155"/>
      <c r="G23" s="155"/>
      <c r="H23" s="155"/>
      <c r="I23" s="155"/>
      <c r="J23" s="155"/>
      <c r="K23" s="155"/>
    </row>
    <row r="24" spans="1:11">
      <c r="B24" s="155"/>
      <c r="C24" s="155"/>
      <c r="D24" s="155"/>
      <c r="E24" s="155"/>
      <c r="F24" s="155"/>
      <c r="G24" s="155"/>
      <c r="H24" s="155"/>
      <c r="I24" s="155"/>
      <c r="J24" s="155"/>
      <c r="K24" s="155"/>
    </row>
    <row r="25" spans="1:11">
      <c r="A25" s="101" t="s">
        <v>37</v>
      </c>
      <c r="B25" s="95" t="s">
        <v>38</v>
      </c>
    </row>
    <row r="26" spans="1:11">
      <c r="A26" s="102" t="s">
        <v>39</v>
      </c>
      <c r="B26" s="103" t="s">
        <v>40</v>
      </c>
      <c r="C26" s="103"/>
      <c r="D26" s="103"/>
      <c r="E26" s="103"/>
      <c r="F26" s="103"/>
      <c r="G26" s="103"/>
      <c r="H26" s="103"/>
      <c r="I26" s="103"/>
      <c r="J26" s="103"/>
      <c r="K26" s="103"/>
    </row>
    <row r="27" spans="1:11">
      <c r="A27" s="102" t="s">
        <v>41</v>
      </c>
      <c r="B27" s="156" t="s">
        <v>42</v>
      </c>
      <c r="C27" s="156"/>
      <c r="D27" s="156"/>
      <c r="E27" s="156"/>
      <c r="F27" s="156"/>
      <c r="G27" s="156"/>
      <c r="H27" s="156"/>
      <c r="I27" s="156"/>
      <c r="J27" s="156"/>
      <c r="K27" s="156"/>
    </row>
    <row r="28" spans="1:11" ht="15" customHeight="1" thickBot="1">
      <c r="A28" s="104"/>
      <c r="B28" s="150"/>
      <c r="C28" s="150"/>
      <c r="D28" s="150"/>
      <c r="E28" s="150"/>
      <c r="F28" s="150"/>
      <c r="G28" s="150"/>
      <c r="H28" s="150"/>
      <c r="I28" s="150"/>
      <c r="J28" s="150"/>
      <c r="K28" s="150"/>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Freya Shuttleworth</cp:lastModifiedBy>
  <cp:lastPrinted>2008-05-29T08:26:23Z</cp:lastPrinted>
  <dcterms:created xsi:type="dcterms:W3CDTF">2004-08-17T08:21:52Z</dcterms:created>
  <dcterms:modified xsi:type="dcterms:W3CDTF">2025-12-18T13:00:49Z</dcterms:modified>
</cp:coreProperties>
</file>